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opezaraque/Downloads/"/>
    </mc:Choice>
  </mc:AlternateContent>
  <xr:revisionPtr revIDLastSave="0" documentId="13_ncr:1_{43C79852-8611-FB4B-A870-61D88BB99BD7}" xr6:coauthVersionLast="36" xr6:coauthVersionMax="36" xr10:uidLastSave="{00000000-0000-0000-0000-000000000000}"/>
  <bookViews>
    <workbookView xWindow="1960" yWindow="660" windowWidth="26840" windowHeight="13280" xr2:uid="{00000000-000D-0000-FFFF-FFFF00000000}"/>
  </bookViews>
  <sheets>
    <sheet name="Cuadro Rentabilidad" sheetId="1" r:id="rId1"/>
  </sheets>
  <calcPr calcId="181029"/>
</workbook>
</file>

<file path=xl/calcChain.xml><?xml version="1.0" encoding="utf-8"?>
<calcChain xmlns="http://schemas.openxmlformats.org/spreadsheetml/2006/main">
  <c r="C10" i="1" l="1"/>
  <c r="D10" i="1" s="1"/>
  <c r="G22" i="1" l="1"/>
  <c r="G21" i="1"/>
  <c r="G20" i="1"/>
  <c r="G23" i="1"/>
  <c r="H23" i="1"/>
  <c r="H22" i="1"/>
  <c r="H21" i="1"/>
  <c r="D23" i="1"/>
  <c r="D22" i="1"/>
  <c r="D21" i="1"/>
  <c r="D20" i="1"/>
  <c r="E20" i="1" s="1"/>
  <c r="F20" i="1" l="1"/>
  <c r="I20" i="1" s="1"/>
  <c r="E21" i="1"/>
  <c r="F21" i="1" s="1"/>
  <c r="E22" i="1"/>
  <c r="F22" i="1" s="1"/>
  <c r="E23" i="1"/>
  <c r="F23" i="1" s="1"/>
  <c r="I23" i="1" l="1"/>
  <c r="I22" i="1" l="1"/>
  <c r="I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YORCH</author>
    <author>Ana María Araque Castellanos</author>
  </authors>
  <commentList>
    <comment ref="B3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Promedio de lavado de 8 carros diarios durante 26 días hábiles (200 carros mensuales aprox.)</t>
        </r>
      </text>
    </comment>
    <comment ref="C5" authorId="0" shapeId="0" xr:uid="{00000000-0006-0000-0000-000002000000}">
      <text>
        <r>
          <rPr>
            <sz val="10"/>
            <color rgb="FF000000"/>
            <rFont val="Calibri"/>
            <family val="2"/>
          </rPr>
          <t>Equivale al costo de 4.5 litros de Shampoo con Cera WASHMEN, el cual rinde para 200 lavadas aprox. (Gasto promedio en shampoo por lavada=30cc).</t>
        </r>
      </text>
    </comment>
    <comment ref="C6" authorId="1" shapeId="0" xr:uid="{EBEBCAB2-10EF-DE40-BD91-F6A871594045}">
      <text>
        <r>
          <rPr>
            <sz val="10"/>
            <color rgb="FF000000"/>
            <rFont val="Calibri"/>
            <family val="2"/>
          </rPr>
          <t>Equivale al costo de 2 galones de Llantil WASHMEN, los cuales rinden para 200 vehículos. (Gasto promedio en llantil por vehículo=45cc).</t>
        </r>
      </text>
    </comment>
    <comment ref="C7" authorId="1" shapeId="0" xr:uid="{99C6F7CF-C002-4B4F-AA42-AE6D3C7D3549}">
      <text>
        <r>
          <rPr>
            <sz val="10"/>
            <color rgb="FF000000"/>
            <rFont val="Tahoma"/>
            <family val="2"/>
          </rPr>
          <t xml:space="preserve">1 Paño Microfibra rinde en promedio para 8 lavadas. </t>
        </r>
      </text>
    </comment>
    <comment ref="C8" authorId="1" shapeId="0" xr:uid="{E1A1E74A-2575-CA43-A770-58D445348F00}">
      <text>
        <r>
          <rPr>
            <sz val="10"/>
            <color rgb="FF000000"/>
            <rFont val="Tahoma"/>
            <family val="2"/>
          </rPr>
          <t>Costo promedio de 1.000 litros de agua. Con el Sistema de Lavado Washmen el gasto en agua por lavada es de 3 a 5 litros.</t>
        </r>
      </text>
    </comment>
    <comment ref="D10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Esto es lo que le cuesta en términos de insumos lavar un solo carro.</t>
        </r>
      </text>
    </comment>
    <comment ref="B19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Este valor muestra el promedio mensual de vehículos, lavando entre 7 y 8 vehículos por día hábil laborado (jornada de 8 horas), tomando el mes como 26 días hábiles.</t>
        </r>
      </text>
    </comment>
    <comment ref="C19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Días hábiles promedio mensual</t>
        </r>
      </text>
    </comment>
    <comment ref="D19" authorId="1" shapeId="0" xr:uid="{65E64B40-5448-A14E-BE9A-C98AA759C68E}">
      <text>
        <r>
          <rPr>
            <b/>
            <sz val="10"/>
            <color rgb="FF000000"/>
            <rFont val="Tahoma"/>
            <family val="2"/>
          </rPr>
          <t>Se toma el valor mínimo de lavada, este valor puede ser superior según el servicio que se ofrezca.</t>
        </r>
      </text>
    </comment>
    <comment ref="E19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Facturación mensual estimada</t>
        </r>
      </text>
    </comment>
    <comment ref="F19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Porcentaje de comisión para los trabajadores. (40%)</t>
        </r>
      </text>
    </comment>
    <comment ref="G19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El costo Promedio de los insumos, es menos del 5% de los ingresos brutos.</t>
        </r>
      </text>
    </comment>
    <comment ref="H19" authorId="0" shapeId="0" xr:uid="{00000000-0006-0000-0000-000009000000}">
      <text>
        <r>
          <rPr>
            <b/>
            <sz val="10"/>
            <color rgb="FF000000"/>
            <rFont val="Tahoma"/>
            <family val="2"/>
          </rPr>
          <t xml:space="preserve">(Equivale al caso en el que el arrendamiento se haya pactado por un valor de $300.000 COP por cada equipo).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b/>
            <sz val="10"/>
            <color rgb="FF000000"/>
            <rFont val="Calibri"/>
            <family val="2"/>
          </rPr>
          <t>**Este valor puede variar de acuerdo a las condiciones del contrato pactado con el sitio donde se presta el servicio de lavado.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b/>
            <sz val="10"/>
            <color rgb="FF000000"/>
            <rFont val="Calibri"/>
            <family val="2"/>
          </rPr>
          <t>Si el sitio es propio el valor sería cero ya que no habría arrendamiento por pagar o en el caso en el que se pacta un valor fijo independiente de la cantidad de equipos, el valor no aumentaría con la cantidad de equipos en funcionamiento.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I19" authorId="0" shapeId="0" xr:uid="{00000000-0006-0000-0000-00000A000000}">
      <text>
        <r>
          <rPr>
            <b/>
            <sz val="9"/>
            <color rgb="FF000000"/>
            <rFont val="Tahoma"/>
            <family val="2"/>
          </rPr>
          <t>Utilidad Neta, luego de costos.</t>
        </r>
      </text>
    </comment>
    <comment ref="J19" authorId="0" shapeId="0" xr:uid="{00000000-0006-0000-0000-00000B000000}">
      <text>
        <r>
          <rPr>
            <b/>
            <sz val="9"/>
            <color rgb="FF000000"/>
            <rFont val="Tahoma"/>
            <family val="2"/>
          </rPr>
          <t>Cantidad de equipos necesarios para prestar el servicio de lavado.</t>
        </r>
      </text>
    </comment>
  </commentList>
</comments>
</file>

<file path=xl/sharedStrings.xml><?xml version="1.0" encoding="utf-8"?>
<sst xmlns="http://schemas.openxmlformats.org/spreadsheetml/2006/main" count="34" uniqueCount="34">
  <si>
    <t>SENCILLA</t>
  </si>
  <si>
    <t>BRILLADA</t>
  </si>
  <si>
    <t>EXTERIOR</t>
  </si>
  <si>
    <t>Campero</t>
  </si>
  <si>
    <t>TOTAL</t>
  </si>
  <si>
    <t>VALOR</t>
  </si>
  <si>
    <t>UTILIDAD FINAL</t>
  </si>
  <si>
    <t>Valor Lavada (prom)</t>
  </si>
  <si>
    <t>Dias Laborados</t>
  </si>
  <si>
    <t>TIPO DE SERVICIO</t>
  </si>
  <si>
    <t>Costo Promedio Insumos</t>
  </si>
  <si>
    <t>Costo en insumos por lavado</t>
  </si>
  <si>
    <t xml:space="preserve"> </t>
  </si>
  <si>
    <t>1 EQUIPO</t>
  </si>
  <si>
    <t>2 EQUIPOS</t>
  </si>
  <si>
    <t>3 EQUIPOS</t>
  </si>
  <si>
    <t>4 EQUIPOS</t>
  </si>
  <si>
    <t>PROYECCIÓN INGRESOS MENSUALES</t>
  </si>
  <si>
    <t>COSTO MENSUAL EN INSUMOS</t>
  </si>
  <si>
    <t xml:space="preserve">Shampoo con cera WASHMEN </t>
  </si>
  <si>
    <t>Llantil WASHMEN (producto para llantas)</t>
  </si>
  <si>
    <t>1 Pack x 24 Paños Microfibra</t>
  </si>
  <si>
    <t xml:space="preserve">Costo metro cúbico (m3) de agua </t>
  </si>
  <si>
    <t>TOTAL COSTOS MENSUALES PARA 200 LAVADAS</t>
  </si>
  <si>
    <t xml:space="preserve">PRECIO SUGERIDO POR TIPO DE LAVADO </t>
  </si>
  <si>
    <t>Automóvil</t>
  </si>
  <si>
    <t>**Este valor es modificable según cada caso (ver comentario sobre la celda).</t>
  </si>
  <si>
    <t>Arrendamiento sitio de lavado**</t>
  </si>
  <si>
    <t>Cantidad de Equipos necesarios</t>
  </si>
  <si>
    <t>Comisión Lavadores (40%)</t>
  </si>
  <si>
    <t>** No aplica en el caso de servicio a domicilio.</t>
  </si>
  <si>
    <t>INSUMOS WASHMEN*</t>
  </si>
  <si>
    <r>
      <t xml:space="preserve">Cuadro de Rentabilidad Servicio de Lavado </t>
    </r>
    <r>
      <rPr>
        <b/>
        <i/>
        <sz val="24"/>
        <color theme="1" tint="0.14999847407452621"/>
        <rFont val="Calibri"/>
        <family val="2"/>
        <scheme val="minor"/>
      </rPr>
      <t>WASHMEN</t>
    </r>
  </si>
  <si>
    <t>Promedio Carros Lavados /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</si>
</sst>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Calibri"/>
      <family val="2"/>
    </font>
    <font>
      <b/>
      <sz val="11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24"/>
      <color theme="1" tint="0.14999847407452621"/>
      <name val="Calibri"/>
      <family val="2"/>
      <scheme val="minor"/>
    </font>
    <font>
      <b/>
      <i/>
      <sz val="24"/>
      <color theme="1" tint="0.14999847407452621"/>
      <name val="Calibri"/>
      <family val="2"/>
      <scheme val="minor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DE59"/>
        <bgColor indexed="64"/>
      </patternFill>
    </fill>
    <fill>
      <patternFill patternType="solid">
        <fgColor rgb="FFE9CE5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166" fontId="0" fillId="2" borderId="0" xfId="2" applyNumberFormat="1" applyFont="1" applyFill="1"/>
    <xf numFmtId="0" fontId="0" fillId="2" borderId="0" xfId="2" applyNumberFormat="1" applyFont="1" applyFill="1"/>
    <xf numFmtId="166" fontId="6" fillId="2" borderId="0" xfId="2" applyNumberFormat="1" applyFont="1" applyFill="1" applyAlignment="1">
      <alignment horizontal="left"/>
    </xf>
    <xf numFmtId="166" fontId="8" fillId="2" borderId="0" xfId="2" applyNumberFormat="1" applyFont="1" applyFill="1"/>
    <xf numFmtId="0" fontId="8" fillId="2" borderId="0" xfId="2" applyNumberFormat="1" applyFont="1" applyFill="1"/>
    <xf numFmtId="166" fontId="8" fillId="4" borderId="1" xfId="2" applyNumberFormat="1" applyFont="1" applyFill="1" applyBorder="1"/>
    <xf numFmtId="166" fontId="8" fillId="2" borderId="1" xfId="2" applyNumberFormat="1" applyFont="1" applyFill="1" applyBorder="1"/>
    <xf numFmtId="166" fontId="8" fillId="4" borderId="1" xfId="2" applyNumberFormat="1" applyFont="1" applyFill="1" applyBorder="1" applyAlignment="1">
      <alignment horizontal="right"/>
    </xf>
    <xf numFmtId="166" fontId="8" fillId="2" borderId="0" xfId="2" applyNumberFormat="1" applyFont="1" applyFill="1" applyBorder="1"/>
    <xf numFmtId="166" fontId="9" fillId="2" borderId="0" xfId="2" applyNumberFormat="1" applyFont="1" applyFill="1"/>
    <xf numFmtId="166" fontId="9" fillId="2" borderId="0" xfId="2" applyNumberFormat="1" applyFont="1" applyFill="1" applyBorder="1"/>
    <xf numFmtId="166" fontId="9" fillId="3" borderId="1" xfId="2" applyNumberFormat="1" applyFont="1" applyFill="1" applyBorder="1" applyAlignment="1">
      <alignment horizontal="center"/>
    </xf>
    <xf numFmtId="167" fontId="10" fillId="4" borderId="1" xfId="1" applyNumberFormat="1" applyFont="1" applyFill="1" applyBorder="1" applyAlignment="1">
      <alignment horizontal="center"/>
    </xf>
    <xf numFmtId="166" fontId="10" fillId="4" borderId="1" xfId="2" applyNumberFormat="1" applyFont="1" applyFill="1" applyBorder="1" applyAlignment="1">
      <alignment horizontal="center"/>
    </xf>
    <xf numFmtId="167" fontId="10" fillId="2" borderId="1" xfId="1" applyNumberFormat="1" applyFont="1" applyFill="1" applyBorder="1" applyAlignment="1">
      <alignment horizontal="center"/>
    </xf>
    <xf numFmtId="166" fontId="10" fillId="2" borderId="1" xfId="2" applyNumberFormat="1" applyFont="1" applyFill="1" applyBorder="1" applyAlignment="1">
      <alignment horizontal="center"/>
    </xf>
    <xf numFmtId="167" fontId="8" fillId="2" borderId="0" xfId="1" applyNumberFormat="1" applyFont="1" applyFill="1"/>
    <xf numFmtId="166" fontId="8" fillId="2" borderId="0" xfId="2" applyNumberFormat="1" applyFont="1" applyFill="1" applyAlignment="1">
      <alignment wrapText="1"/>
    </xf>
    <xf numFmtId="164" fontId="7" fillId="4" borderId="1" xfId="2" applyNumberFormat="1" applyFont="1" applyFill="1" applyBorder="1" applyAlignment="1">
      <alignment horizontal="center"/>
    </xf>
    <xf numFmtId="166" fontId="6" fillId="5" borderId="1" xfId="2" applyNumberFormat="1" applyFont="1" applyFill="1" applyBorder="1" applyAlignment="1">
      <alignment horizontal="center"/>
    </xf>
    <xf numFmtId="166" fontId="6" fillId="5" borderId="1" xfId="2" applyNumberFormat="1" applyFont="1" applyFill="1" applyBorder="1"/>
    <xf numFmtId="166" fontId="9" fillId="5" borderId="1" xfId="2" applyNumberFormat="1" applyFont="1" applyFill="1" applyBorder="1" applyAlignment="1">
      <alignment horizontal="center"/>
    </xf>
    <xf numFmtId="166" fontId="7" fillId="5" borderId="1" xfId="2" applyNumberFormat="1" applyFont="1" applyFill="1" applyBorder="1"/>
    <xf numFmtId="166" fontId="7" fillId="6" borderId="1" xfId="2" applyNumberFormat="1" applyFont="1" applyFill="1" applyBorder="1"/>
    <xf numFmtId="166" fontId="11" fillId="2" borderId="0" xfId="2" applyNumberFormat="1" applyFont="1" applyFill="1" applyAlignment="1"/>
    <xf numFmtId="166" fontId="7" fillId="5" borderId="2" xfId="2" applyNumberFormat="1" applyFont="1" applyFill="1" applyBorder="1" applyAlignment="1">
      <alignment horizontal="center"/>
    </xf>
    <xf numFmtId="166" fontId="7" fillId="5" borderId="3" xfId="2" applyNumberFormat="1" applyFont="1" applyFill="1" applyBorder="1" applyAlignment="1">
      <alignment horizontal="center"/>
    </xf>
    <xf numFmtId="166" fontId="7" fillId="5" borderId="4" xfId="2" applyNumberFormat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DDE59"/>
      <color rgb="FFE9CE54"/>
      <color rgb="FFD0B74B"/>
      <color rgb="FFEFB4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937847</xdr:colOff>
      <xdr:row>3</xdr:row>
      <xdr:rowOff>156308</xdr:rowOff>
    </xdr:from>
    <xdr:to>
      <xdr:col>9</xdr:col>
      <xdr:colOff>1973384</xdr:colOff>
      <xdr:row>12</xdr:row>
      <xdr:rowOff>156307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C221D16B-A3B1-7043-B49E-AC14FEDE2F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361" r="9102" b="23742"/>
        <a:stretch/>
      </xdr:blipFill>
      <xdr:spPr>
        <a:xfrm>
          <a:off x="9104924" y="937846"/>
          <a:ext cx="8049845" cy="1836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5"/>
  <sheetViews>
    <sheetView tabSelected="1" zoomScale="90" zoomScaleNormal="85" workbookViewId="0">
      <selection activeCell="C8" sqref="C8"/>
    </sheetView>
  </sheetViews>
  <sheetFormatPr baseColWidth="10" defaultColWidth="11.5" defaultRowHeight="15" x14ac:dyDescent="0.2"/>
  <cols>
    <col min="1" max="1" width="11.5" style="1"/>
    <col min="2" max="2" width="38" style="1" bestFit="1" customWidth="1"/>
    <col min="3" max="3" width="15.33203125" style="1" bestFit="1" customWidth="1"/>
    <col min="4" max="4" width="24.1640625" style="1" bestFit="1" customWidth="1"/>
    <col min="5" max="5" width="18.1640625" style="1" bestFit="1" customWidth="1"/>
    <col min="6" max="6" width="22.6640625" style="1" bestFit="1" customWidth="1"/>
    <col min="7" max="7" width="21.5" style="1" bestFit="1" customWidth="1"/>
    <col min="8" max="8" width="31.5" style="1" bestFit="1" customWidth="1"/>
    <col min="9" max="9" width="16.5" style="1" bestFit="1" customWidth="1"/>
    <col min="10" max="10" width="26.6640625" style="1" bestFit="1" customWidth="1"/>
    <col min="11" max="11" width="20.33203125" style="1" bestFit="1" customWidth="1"/>
    <col min="12" max="12" width="22.33203125" style="1" bestFit="1" customWidth="1"/>
    <col min="13" max="13" width="13.1640625" style="1" bestFit="1" customWidth="1"/>
    <col min="14" max="14" width="17.5" style="1" bestFit="1" customWidth="1"/>
    <col min="15" max="15" width="15" style="1" bestFit="1" customWidth="1"/>
    <col min="16" max="16384" width="11.5" style="1"/>
  </cols>
  <sheetData>
    <row r="2" spans="1:11" ht="31" x14ac:dyDescent="0.35">
      <c r="B2" s="25" t="s">
        <v>32</v>
      </c>
      <c r="C2" s="25"/>
      <c r="D2" s="25"/>
      <c r="E2" s="25"/>
      <c r="F2" s="25"/>
      <c r="G2" s="25"/>
      <c r="H2" s="25"/>
    </row>
    <row r="3" spans="1:11" x14ac:dyDescent="0.2">
      <c r="A3" s="4"/>
      <c r="B3" s="3" t="s">
        <v>18</v>
      </c>
      <c r="C3" s="4"/>
      <c r="D3" s="4"/>
      <c r="E3" s="4"/>
      <c r="F3" s="4"/>
      <c r="G3" s="4"/>
      <c r="H3" s="4"/>
      <c r="I3" s="4"/>
      <c r="J3" s="4"/>
    </row>
    <row r="4" spans="1:11" x14ac:dyDescent="0.2">
      <c r="A4" s="4"/>
      <c r="B4" s="21" t="s">
        <v>31</v>
      </c>
      <c r="C4" s="21" t="s">
        <v>5</v>
      </c>
      <c r="D4" s="4"/>
      <c r="E4" s="4"/>
      <c r="F4" s="4"/>
      <c r="G4" s="4"/>
      <c r="H4" s="5"/>
      <c r="I4" s="5"/>
      <c r="J4" s="5"/>
      <c r="K4" s="2"/>
    </row>
    <row r="5" spans="1:11" x14ac:dyDescent="0.2">
      <c r="A5" s="4"/>
      <c r="B5" s="6" t="s">
        <v>19</v>
      </c>
      <c r="C5" s="6">
        <v>70000</v>
      </c>
      <c r="D5" s="4"/>
      <c r="E5" s="4"/>
      <c r="F5" s="4"/>
      <c r="G5" s="4"/>
      <c r="H5" s="5"/>
      <c r="I5" s="5"/>
      <c r="J5" s="5"/>
      <c r="K5" s="2"/>
    </row>
    <row r="6" spans="1:11" x14ac:dyDescent="0.2">
      <c r="A6" s="4"/>
      <c r="B6" s="7" t="s">
        <v>20</v>
      </c>
      <c r="C6" s="7">
        <v>120000</v>
      </c>
      <c r="D6" s="4"/>
      <c r="E6" s="4"/>
      <c r="F6" s="4"/>
      <c r="G6" s="4"/>
      <c r="H6" s="5"/>
      <c r="I6" s="5"/>
      <c r="J6" s="5"/>
      <c r="K6" s="2"/>
    </row>
    <row r="7" spans="1:11" x14ac:dyDescent="0.2">
      <c r="A7" s="4"/>
      <c r="B7" s="6" t="s">
        <v>21</v>
      </c>
      <c r="C7" s="6">
        <v>100000</v>
      </c>
      <c r="D7" s="4"/>
      <c r="E7" s="4"/>
      <c r="F7" s="4"/>
      <c r="G7" s="4"/>
      <c r="H7" s="5"/>
      <c r="I7" s="5"/>
      <c r="J7" s="5"/>
      <c r="K7" s="2"/>
    </row>
    <row r="8" spans="1:11" x14ac:dyDescent="0.2">
      <c r="A8" s="4"/>
      <c r="B8" s="7" t="s">
        <v>22</v>
      </c>
      <c r="C8" s="7">
        <v>6000</v>
      </c>
      <c r="D8" s="4"/>
      <c r="E8" s="4"/>
      <c r="F8" s="4"/>
      <c r="G8" s="4"/>
      <c r="H8" s="5"/>
      <c r="I8" s="5"/>
      <c r="J8" s="5"/>
      <c r="K8" s="2"/>
    </row>
    <row r="9" spans="1:11" x14ac:dyDescent="0.2">
      <c r="A9" s="4"/>
      <c r="B9" s="6"/>
      <c r="C9" s="8"/>
      <c r="D9" s="22" t="s">
        <v>11</v>
      </c>
      <c r="E9" s="4"/>
      <c r="F9" s="4"/>
      <c r="G9" s="4"/>
      <c r="H9" s="5"/>
      <c r="I9" s="5"/>
      <c r="J9" s="5"/>
      <c r="K9" s="2"/>
    </row>
    <row r="10" spans="1:11" ht="21" x14ac:dyDescent="0.25">
      <c r="A10" s="4"/>
      <c r="B10" s="7" t="s">
        <v>23</v>
      </c>
      <c r="C10" s="7">
        <f>SUM(C5:C9)</f>
        <v>296000</v>
      </c>
      <c r="D10" s="19">
        <f>C10/200</f>
        <v>1480</v>
      </c>
      <c r="E10" s="4"/>
      <c r="F10" s="4"/>
      <c r="G10" s="4"/>
      <c r="H10" s="5"/>
      <c r="I10" s="5"/>
      <c r="J10" s="5"/>
      <c r="K10" s="2"/>
    </row>
    <row r="11" spans="1:11" x14ac:dyDescent="0.2">
      <c r="A11" s="4"/>
      <c r="B11" s="9"/>
      <c r="C11" s="9"/>
      <c r="D11" s="9"/>
      <c r="E11" s="4"/>
      <c r="F11" s="4"/>
      <c r="G11" s="4"/>
      <c r="H11" s="5"/>
      <c r="I11" s="5"/>
      <c r="J11" s="5"/>
      <c r="K11" s="2"/>
    </row>
    <row r="12" spans="1:11" x14ac:dyDescent="0.2">
      <c r="A12" s="4"/>
      <c r="B12" s="10" t="s">
        <v>24</v>
      </c>
      <c r="C12" s="4"/>
      <c r="D12" s="4"/>
      <c r="E12" s="4"/>
      <c r="F12" s="4"/>
      <c r="G12" s="4"/>
      <c r="H12" s="5"/>
      <c r="I12" s="5"/>
      <c r="J12" s="5"/>
      <c r="K12" s="2"/>
    </row>
    <row r="13" spans="1:11" x14ac:dyDescent="0.2">
      <c r="A13" s="4"/>
      <c r="B13" s="20" t="s">
        <v>9</v>
      </c>
      <c r="C13" s="20" t="s">
        <v>25</v>
      </c>
      <c r="D13" s="20" t="s">
        <v>3</v>
      </c>
      <c r="E13" s="4"/>
      <c r="F13" s="4"/>
      <c r="G13" s="4"/>
      <c r="H13" s="5"/>
      <c r="I13" s="5"/>
      <c r="J13" s="5"/>
      <c r="K13" s="2"/>
    </row>
    <row r="14" spans="1:11" x14ac:dyDescent="0.2">
      <c r="A14" s="4"/>
      <c r="B14" s="6" t="s">
        <v>2</v>
      </c>
      <c r="C14" s="6">
        <v>10000</v>
      </c>
      <c r="D14" s="6">
        <v>15000</v>
      </c>
      <c r="E14" s="4"/>
      <c r="F14" s="4"/>
      <c r="G14" s="4"/>
      <c r="H14" s="5"/>
      <c r="I14" s="5"/>
      <c r="J14" s="5"/>
      <c r="K14" s="2"/>
    </row>
    <row r="15" spans="1:11" x14ac:dyDescent="0.2">
      <c r="A15" s="4"/>
      <c r="B15" s="7" t="s">
        <v>0</v>
      </c>
      <c r="C15" s="7">
        <v>20000</v>
      </c>
      <c r="D15" s="7">
        <v>25000</v>
      </c>
      <c r="E15" s="4"/>
      <c r="F15" s="4"/>
      <c r="G15" s="4"/>
      <c r="H15" s="5"/>
      <c r="I15" s="5"/>
      <c r="J15" s="5"/>
      <c r="K15" s="2"/>
    </row>
    <row r="16" spans="1:11" x14ac:dyDescent="0.2">
      <c r="A16" s="4"/>
      <c r="B16" s="6" t="s">
        <v>1</v>
      </c>
      <c r="C16" s="6">
        <v>40000</v>
      </c>
      <c r="D16" s="6">
        <v>50000</v>
      </c>
      <c r="E16" s="4"/>
      <c r="F16" s="4"/>
      <c r="G16" s="4"/>
      <c r="H16" s="4"/>
      <c r="I16" s="4"/>
      <c r="J16" s="4"/>
    </row>
    <row r="17" spans="1:10" x14ac:dyDescent="0.2">
      <c r="A17" s="4"/>
      <c r="B17" s="9"/>
      <c r="C17" s="11"/>
      <c r="D17" s="11"/>
      <c r="E17" s="4"/>
      <c r="F17" s="4"/>
      <c r="G17" s="4"/>
      <c r="H17" s="4" t="s">
        <v>12</v>
      </c>
      <c r="I17" s="4"/>
      <c r="J17" s="4"/>
    </row>
    <row r="18" spans="1:10" ht="21" x14ac:dyDescent="0.25">
      <c r="A18" s="4"/>
      <c r="B18" s="26" t="s">
        <v>17</v>
      </c>
      <c r="C18" s="27"/>
      <c r="D18" s="27"/>
      <c r="E18" s="27"/>
      <c r="F18" s="27"/>
      <c r="G18" s="27"/>
      <c r="H18" s="27"/>
      <c r="I18" s="27"/>
      <c r="J18" s="28"/>
    </row>
    <row r="19" spans="1:10" x14ac:dyDescent="0.2">
      <c r="A19" s="4"/>
      <c r="B19" s="12" t="s">
        <v>33</v>
      </c>
      <c r="C19" s="12" t="s">
        <v>8</v>
      </c>
      <c r="D19" s="12" t="s">
        <v>7</v>
      </c>
      <c r="E19" s="12" t="s">
        <v>4</v>
      </c>
      <c r="F19" s="12" t="s">
        <v>29</v>
      </c>
      <c r="G19" s="12" t="s">
        <v>10</v>
      </c>
      <c r="H19" s="12" t="s">
        <v>27</v>
      </c>
      <c r="I19" s="20" t="s">
        <v>6</v>
      </c>
      <c r="J19" s="12" t="s">
        <v>28</v>
      </c>
    </row>
    <row r="20" spans="1:10" ht="21" x14ac:dyDescent="0.25">
      <c r="A20" s="4"/>
      <c r="B20" s="13">
        <v>200</v>
      </c>
      <c r="C20" s="13">
        <v>26</v>
      </c>
      <c r="D20" s="14">
        <f>+C15</f>
        <v>20000</v>
      </c>
      <c r="E20" s="14">
        <f>+B20*D20</f>
        <v>4000000</v>
      </c>
      <c r="F20" s="14">
        <f>+E20*0.4</f>
        <v>1600000</v>
      </c>
      <c r="G20" s="14">
        <f>+$D$10*B20</f>
        <v>296000</v>
      </c>
      <c r="H20" s="14">
        <v>300000</v>
      </c>
      <c r="I20" s="24">
        <f>+E20-F20-H20-G20</f>
        <v>1804000</v>
      </c>
      <c r="J20" s="14" t="s">
        <v>13</v>
      </c>
    </row>
    <row r="21" spans="1:10" ht="21" x14ac:dyDescent="0.25">
      <c r="A21" s="4"/>
      <c r="B21" s="15">
        <v>400</v>
      </c>
      <c r="C21" s="15">
        <v>26</v>
      </c>
      <c r="D21" s="16">
        <f>+C15</f>
        <v>20000</v>
      </c>
      <c r="E21" s="16">
        <f t="shared" ref="E21:E23" si="0">+B21*D21</f>
        <v>8000000</v>
      </c>
      <c r="F21" s="16">
        <f>+E21*0.4</f>
        <v>3200000</v>
      </c>
      <c r="G21" s="16">
        <f>+$D$10*B21</f>
        <v>592000</v>
      </c>
      <c r="H21" s="16">
        <f>+H20*2</f>
        <v>600000</v>
      </c>
      <c r="I21" s="23">
        <f t="shared" ref="I21:I23" si="1">+E21-F21-H21-G21</f>
        <v>3608000</v>
      </c>
      <c r="J21" s="16" t="s">
        <v>14</v>
      </c>
    </row>
    <row r="22" spans="1:10" ht="21" x14ac:dyDescent="0.25">
      <c r="A22" s="4"/>
      <c r="B22" s="13">
        <v>600</v>
      </c>
      <c r="C22" s="13">
        <v>26</v>
      </c>
      <c r="D22" s="14">
        <f>+C15</f>
        <v>20000</v>
      </c>
      <c r="E22" s="14">
        <f t="shared" si="0"/>
        <v>12000000</v>
      </c>
      <c r="F22" s="14">
        <f>+E22*0.4</f>
        <v>4800000</v>
      </c>
      <c r="G22" s="14">
        <f>+$D$10*B22</f>
        <v>888000</v>
      </c>
      <c r="H22" s="14">
        <f>+H20*3</f>
        <v>900000</v>
      </c>
      <c r="I22" s="24">
        <f t="shared" si="1"/>
        <v>5412000</v>
      </c>
      <c r="J22" s="14" t="s">
        <v>15</v>
      </c>
    </row>
    <row r="23" spans="1:10" ht="21" x14ac:dyDescent="0.25">
      <c r="A23" s="4"/>
      <c r="B23" s="15">
        <v>800</v>
      </c>
      <c r="C23" s="15">
        <v>26</v>
      </c>
      <c r="D23" s="16">
        <f>+C15</f>
        <v>20000</v>
      </c>
      <c r="E23" s="16">
        <f t="shared" si="0"/>
        <v>16000000</v>
      </c>
      <c r="F23" s="16">
        <f>+E23*0.4</f>
        <v>6400000</v>
      </c>
      <c r="G23" s="16">
        <f>+$D$10*B23</f>
        <v>1184000</v>
      </c>
      <c r="H23" s="16">
        <f>+H20*4</f>
        <v>1200000</v>
      </c>
      <c r="I23" s="23">
        <f t="shared" si="1"/>
        <v>7216000</v>
      </c>
      <c r="J23" s="16" t="s">
        <v>16</v>
      </c>
    </row>
    <row r="24" spans="1:10" ht="32" x14ac:dyDescent="0.2">
      <c r="A24" s="4"/>
      <c r="B24" s="17"/>
      <c r="C24" s="4"/>
      <c r="D24" s="4"/>
      <c r="E24" s="4"/>
      <c r="F24" s="4"/>
      <c r="G24" s="4"/>
      <c r="H24" s="18" t="s">
        <v>26</v>
      </c>
      <c r="I24" s="4"/>
      <c r="J24" s="4"/>
    </row>
    <row r="25" spans="1:10" x14ac:dyDescent="0.2">
      <c r="A25" s="4"/>
      <c r="B25" s="17"/>
      <c r="C25" s="4"/>
      <c r="D25" s="4"/>
      <c r="E25" s="4"/>
      <c r="F25" s="4"/>
      <c r="G25" s="4"/>
      <c r="H25" s="4" t="s">
        <v>30</v>
      </c>
      <c r="I25" s="4"/>
      <c r="J25" s="4"/>
    </row>
  </sheetData>
  <mergeCells count="2">
    <mergeCell ref="B2:H2"/>
    <mergeCell ref="B18:J18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Rentabilidad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jorgel</dc:creator>
  <cp:lastModifiedBy>Ana María Araque Castellanos</cp:lastModifiedBy>
  <dcterms:created xsi:type="dcterms:W3CDTF">2010-06-02T15:06:47Z</dcterms:created>
  <dcterms:modified xsi:type="dcterms:W3CDTF">2020-05-06T20:26:24Z</dcterms:modified>
</cp:coreProperties>
</file>